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david\Desktop\SEO\public\files\"/>
    </mc:Choice>
  </mc:AlternateContent>
  <xr:revisionPtr revIDLastSave="0" documentId="13_ncr:1_{D020B157-1D5B-4AB5-9096-C871C307743D}" xr6:coauthVersionLast="47" xr6:coauthVersionMax="47" xr10:uidLastSave="{00000000-0000-0000-0000-000000000000}"/>
  <bookViews>
    <workbookView xWindow="2460" yWindow="2400" windowWidth="28800" windowHeight="15370" xr2:uid="{16ADE240-1EC6-4106-967D-EB5255B3B86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5" i="1" l="1"/>
  <c r="I6" i="1"/>
  <c r="I7" i="1"/>
  <c r="I8" i="1"/>
  <c r="I4" i="1"/>
  <c r="N8" i="1"/>
  <c r="O4" i="1"/>
  <c r="I3" i="1"/>
  <c r="O8" i="1" l="1"/>
  <c r="J8" i="1"/>
  <c r="K8" i="1" s="1"/>
  <c r="Q8" i="1" s="1"/>
  <c r="O6" i="1"/>
  <c r="O5" i="1"/>
  <c r="O3" i="1"/>
  <c r="O7" i="1"/>
  <c r="J3" i="1"/>
  <c r="K3" i="1" s="1"/>
  <c r="Q3" i="1" s="1"/>
  <c r="J6" i="1"/>
  <c r="K6" i="1" s="1"/>
  <c r="Q6" i="1" s="1"/>
  <c r="J7" i="1"/>
  <c r="K7" i="1" s="1"/>
  <c r="Q7" i="1" s="1"/>
  <c r="J5" i="1"/>
  <c r="K5" i="1" s="1"/>
  <c r="Q5" i="1" s="1"/>
  <c r="J4" i="1"/>
  <c r="K4" i="1" s="1"/>
  <c r="Q4" i="1" s="1"/>
  <c r="N3" i="1"/>
  <c r="M8" i="1" l="1"/>
  <c r="L8" i="1"/>
  <c r="L5" i="1"/>
  <c r="M5" i="1"/>
  <c r="M6" i="1"/>
  <c r="L6" i="1"/>
  <c r="M4" i="1"/>
  <c r="L4" i="1"/>
  <c r="M7" i="1"/>
  <c r="L7" i="1"/>
  <c r="M3" i="1"/>
  <c r="L3" i="1"/>
  <c r="P8" i="1" l="1"/>
  <c r="P3" i="1"/>
  <c r="N4" i="1" l="1"/>
  <c r="P4" i="1" s="1"/>
  <c r="N5" i="1" l="1"/>
  <c r="P5" i="1" l="1"/>
  <c r="N6" i="1"/>
  <c r="P6" i="1" l="1"/>
  <c r="N7" i="1" l="1"/>
  <c r="P7" i="1" l="1"/>
</calcChain>
</file>

<file path=xl/sharedStrings.xml><?xml version="1.0" encoding="utf-8"?>
<sst xmlns="http://schemas.openxmlformats.org/spreadsheetml/2006/main" count="26" uniqueCount="26">
  <si>
    <t>Qty</t>
  </si>
  <si>
    <t>Price</t>
  </si>
  <si>
    <t>WACC</t>
  </si>
  <si>
    <t>Discount</t>
  </si>
  <si>
    <t>Reserve Policy</t>
  </si>
  <si>
    <t>Annual Demand</t>
  </si>
  <si>
    <t>Ordering Cost</t>
  </si>
  <si>
    <t>per order</t>
  </si>
  <si>
    <t>Non-WACC Variable Holding Costs</t>
  </si>
  <si>
    <t>EOQ</t>
  </si>
  <si>
    <t>Reserve Over 1 Year</t>
  </si>
  <si>
    <t>Reserve Over 2 Years</t>
  </si>
  <si>
    <t>Summary</t>
  </si>
  <si>
    <t>For most companies presented with this decision the Finance team would prefer the working capital improvement to the income statement improvement given those magnitudes and ordering 500 is preferable to 1000 despite traditional EOQ saying 1000 is optimal</t>
  </si>
  <si>
    <t>Ordering 500 per order and 1000 per order are close in total cost, with a $1,363 edge in total cost annually when 1,000 are ordered</t>
  </si>
  <si>
    <t>Traditional Multi-Level EOQ For Price Breaks</t>
  </si>
  <si>
    <t>However, we then carry an average of 91 DOH instead of 46 DOH - double the inventory reported on the balance sheet, a $33,000 increase in average inventory held</t>
  </si>
  <si>
    <t>Q</t>
  </si>
  <si>
    <t>AOC</t>
  </si>
  <si>
    <t>AHC</t>
  </si>
  <si>
    <t>AMC</t>
  </si>
  <si>
    <t>Reserve</t>
  </si>
  <si>
    <t>IPE</t>
  </si>
  <si>
    <t>TAC</t>
  </si>
  <si>
    <t>If this analysis is repeated across 10 similar parts and 500 selected as the order side isntead of 1000, the balance sheet can be improved by $330,000 while the total impact to total spend is only (-$13,625)</t>
  </si>
  <si>
    <t>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</si>
</sst>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4" formatCode="_(&quot;$&quot;* #,##0.00_);_(&quot;$&quot;* \(#,##0.00\);_(&quot;$&quot;* &quot;-&quot;??_);_(@_)"/>
    <numFmt numFmtId="43" formatCode="_(* #,##0.00_);_(* \(#,##0.00\);_(* &quot;-&quot;??_);_(@_)"/>
    <numFmt numFmtId="164" formatCode="_(* #,##0_);_(* \(#,##0\);_(* &quot;-&quot;??_);_(@_)"/>
    <numFmt numFmtId="165" formatCode="_(&quot;$&quot;* #,##0_);_(&quot;$&quot;* \(#,##0\);_(&quot;$&quot;* &quot;-&quot;??_);_(@_)"/>
  </numFmts>
  <fonts count="3" x14ac:knownFonts="1">
    <font>
      <sz val="11"/>
      <color theme="1"/>
      <name val="Aptos Narrow"/>
      <family val="2"/>
      <scheme val="minor"/>
    </font>
    <font>
      <sz val="11"/>
      <color theme="1"/>
      <name val="Aptos Narrow"/>
      <family val="2"/>
      <scheme val="minor"/>
    </font>
    <font>
      <b/>
      <sz val="11"/>
      <color theme="1"/>
      <name val="Aptos Narrow"/>
      <family val="2"/>
      <scheme val="minor"/>
    </font>
  </fonts>
  <fills count="4">
    <fill>
      <patternFill patternType="none"/>
    </fill>
    <fill>
      <patternFill patternType="gray125"/>
    </fill>
    <fill>
      <patternFill patternType="solid">
        <fgColor theme="5" tint="0.79998168889431442"/>
        <bgColor indexed="64"/>
      </patternFill>
    </fill>
    <fill>
      <patternFill patternType="solid">
        <fgColor theme="6"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34">
    <xf numFmtId="0" fontId="0" fillId="0" borderId="0" xfId="0"/>
    <xf numFmtId="0" fontId="0" fillId="0" borderId="0" xfId="0" applyAlignment="1">
      <alignment horizontal="center"/>
    </xf>
    <xf numFmtId="44" fontId="0" fillId="0" borderId="0" xfId="2" applyFont="1" applyAlignment="1">
      <alignment horizontal="center"/>
    </xf>
    <xf numFmtId="165" fontId="0" fillId="0" borderId="0" xfId="2" applyNumberFormat="1" applyFont="1"/>
    <xf numFmtId="44" fontId="0" fillId="0" borderId="0" xfId="2" applyFont="1" applyFill="1" applyAlignment="1">
      <alignment horizontal="center"/>
    </xf>
    <xf numFmtId="165" fontId="0" fillId="0" borderId="0" xfId="2" applyNumberFormat="1" applyFont="1" applyFill="1"/>
    <xf numFmtId="9" fontId="0" fillId="0" borderId="0" xfId="3" applyFont="1" applyFill="1" applyAlignment="1">
      <alignment horizontal="center"/>
    </xf>
    <xf numFmtId="165" fontId="0" fillId="0" borderId="0" xfId="0" applyNumberFormat="1"/>
    <xf numFmtId="165" fontId="0" fillId="0" borderId="0" xfId="2" applyNumberFormat="1" applyFont="1" applyFill="1" applyAlignment="1">
      <alignment horizontal="center"/>
    </xf>
    <xf numFmtId="43" fontId="0" fillId="0" borderId="0" xfId="0" applyNumberFormat="1"/>
    <xf numFmtId="0" fontId="2" fillId="0" borderId="0" xfId="0" applyFont="1"/>
    <xf numFmtId="6" fontId="0" fillId="0" borderId="0" xfId="0" applyNumberFormat="1" applyAlignment="1">
      <alignment horizontal="center"/>
    </xf>
    <xf numFmtId="9" fontId="0" fillId="2" borderId="0" xfId="0" applyNumberFormat="1" applyFill="1"/>
    <xf numFmtId="164" fontId="0" fillId="2" borderId="0" xfId="1" applyNumberFormat="1" applyFont="1" applyFill="1"/>
    <xf numFmtId="6" fontId="0" fillId="2" borderId="0" xfId="0" applyNumberFormat="1" applyFill="1"/>
    <xf numFmtId="164" fontId="2" fillId="0" borderId="0" xfId="1" applyNumberFormat="1" applyFont="1" applyFill="1" applyAlignment="1">
      <alignment horizontal="left"/>
    </xf>
    <xf numFmtId="0" fontId="0" fillId="0" borderId="0" xfId="0" applyAlignment="1">
      <alignment horizontal="left"/>
    </xf>
    <xf numFmtId="164" fontId="0" fillId="0" borderId="0" xfId="1" applyNumberFormat="1" applyFont="1" applyFill="1" applyAlignment="1"/>
    <xf numFmtId="0" fontId="2" fillId="0" borderId="1" xfId="0" applyFont="1" applyBorder="1" applyAlignment="1">
      <alignment horizontal="center"/>
    </xf>
    <xf numFmtId="44" fontId="2" fillId="0" borderId="1" xfId="2" applyFont="1" applyFill="1" applyBorder="1" applyAlignment="1">
      <alignment horizontal="center"/>
    </xf>
    <xf numFmtId="165" fontId="2" fillId="0" borderId="1" xfId="2" applyNumberFormat="1" applyFont="1" applyFill="1" applyBorder="1" applyAlignment="1">
      <alignment horizontal="center"/>
    </xf>
    <xf numFmtId="165" fontId="2" fillId="0" borderId="1" xfId="2" applyNumberFormat="1" applyFont="1" applyFill="1" applyBorder="1"/>
    <xf numFmtId="164" fontId="0" fillId="2" borderId="1" xfId="1" applyNumberFormat="1" applyFont="1" applyFill="1" applyBorder="1" applyAlignment="1">
      <alignment horizontal="center"/>
    </xf>
    <xf numFmtId="44" fontId="0" fillId="2" borderId="1" xfId="2" applyFont="1" applyFill="1" applyBorder="1" applyAlignment="1">
      <alignment horizontal="center"/>
    </xf>
    <xf numFmtId="9" fontId="0" fillId="0" borderId="1" xfId="3" applyFont="1" applyFill="1" applyBorder="1" applyAlignment="1">
      <alignment horizontal="center"/>
    </xf>
    <xf numFmtId="0" fontId="0" fillId="0" borderId="1" xfId="2" applyNumberFormat="1" applyFont="1" applyFill="1" applyBorder="1" applyAlignment="1">
      <alignment horizontal="center"/>
    </xf>
    <xf numFmtId="164" fontId="0" fillId="0" borderId="1" xfId="0" applyNumberFormat="1" applyBorder="1" applyAlignment="1">
      <alignment horizontal="center"/>
    </xf>
    <xf numFmtId="165" fontId="0" fillId="0" borderId="1" xfId="2" applyNumberFormat="1" applyFont="1" applyFill="1" applyBorder="1"/>
    <xf numFmtId="165" fontId="0" fillId="0" borderId="1" xfId="0" applyNumberFormat="1" applyBorder="1"/>
    <xf numFmtId="165" fontId="0" fillId="3" borderId="1" xfId="0" applyNumberFormat="1" applyFill="1" applyBorder="1"/>
    <xf numFmtId="2" fontId="0" fillId="3" borderId="1" xfId="0" applyNumberFormat="1" applyFill="1" applyBorder="1" applyAlignment="1">
      <alignment horizontal="center"/>
    </xf>
    <xf numFmtId="2" fontId="0" fillId="0" borderId="1" xfId="0" applyNumberForma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82B6C-CDDC-4838-81AC-1A46AFCAD318}">
  <dimension ref="C1:R28"/>
  <sheetViews>
    <sheetView showGridLines="0" tabSelected="1" workbookViewId="0">
      <selection activeCell="I4" sqref="I4:I8"/>
    </sheetView>
  </sheetViews>
  <sheetFormatPr defaultRowHeight="14.5" x14ac:dyDescent="0.35"/>
  <cols>
    <col min="3" max="3" width="28.90625" bestFit="1" customWidth="1"/>
    <col min="7" max="7" width="10.1796875" style="1" bestFit="1" customWidth="1"/>
    <col min="8" max="8" width="8.7265625" style="2"/>
    <col min="9" max="10" width="8.81640625" style="2" customWidth="1"/>
    <col min="11" max="11" width="6.6328125" style="2" bestFit="1" customWidth="1"/>
    <col min="12" max="12" width="7.6328125" style="3" bestFit="1" customWidth="1"/>
    <col min="13" max="13" width="8.6328125" style="3" bestFit="1" customWidth="1"/>
    <col min="14" max="14" width="9.6328125" style="3" bestFit="1" customWidth="1"/>
    <col min="15" max="16" width="9.6328125" bestFit="1" customWidth="1"/>
    <col min="17" max="17" width="4.36328125" style="1" bestFit="1" customWidth="1"/>
    <col min="18" max="18" width="9.1796875" bestFit="1" customWidth="1"/>
  </cols>
  <sheetData>
    <row r="1" spans="3:18" x14ac:dyDescent="0.35">
      <c r="C1" s="10" t="s">
        <v>2</v>
      </c>
      <c r="D1" s="12">
        <v>0.12</v>
      </c>
      <c r="G1" s="33" t="s">
        <v>15</v>
      </c>
      <c r="H1" s="33"/>
      <c r="I1" s="33"/>
      <c r="J1" s="33"/>
      <c r="K1" s="33"/>
      <c r="L1" s="33"/>
      <c r="M1" s="33"/>
      <c r="N1" s="33"/>
      <c r="O1" s="33"/>
      <c r="P1" s="33"/>
      <c r="Q1" s="32"/>
    </row>
    <row r="2" spans="3:18" x14ac:dyDescent="0.35">
      <c r="C2" s="10" t="s">
        <v>8</v>
      </c>
      <c r="D2" s="12">
        <v>0.03</v>
      </c>
      <c r="G2" s="18" t="s">
        <v>0</v>
      </c>
      <c r="H2" s="19" t="s">
        <v>1</v>
      </c>
      <c r="I2" s="19" t="s">
        <v>3</v>
      </c>
      <c r="J2" s="19" t="s">
        <v>9</v>
      </c>
      <c r="K2" s="18" t="s">
        <v>17</v>
      </c>
      <c r="L2" s="20" t="s">
        <v>18</v>
      </c>
      <c r="M2" s="21" t="s">
        <v>19</v>
      </c>
      <c r="N2" s="20" t="s">
        <v>20</v>
      </c>
      <c r="O2" s="18" t="s">
        <v>21</v>
      </c>
      <c r="P2" s="18" t="s">
        <v>23</v>
      </c>
      <c r="Q2" s="18" t="s">
        <v>22</v>
      </c>
    </row>
    <row r="3" spans="3:18" x14ac:dyDescent="0.35">
      <c r="C3" s="10" t="s">
        <v>5</v>
      </c>
      <c r="D3" s="13">
        <v>2000</v>
      </c>
      <c r="E3" t="s">
        <v>25</v>
      </c>
      <c r="G3" s="22">
        <v>100</v>
      </c>
      <c r="H3" s="23">
        <v>150</v>
      </c>
      <c r="I3" s="24">
        <f>(H3-$H$3)/$H$3</f>
        <v>0</v>
      </c>
      <c r="J3" s="25">
        <f t="shared" ref="J3:J8" si="0">ROUND(SQRT((2*$D$3*$D$4/(H3*SUM($D$1:$D$2)))),0)</f>
        <v>133</v>
      </c>
      <c r="K3" s="26">
        <f>MAX(J3,G3)</f>
        <v>133</v>
      </c>
      <c r="L3" s="27">
        <f t="shared" ref="L3:L8" si="1">$D$3/K3*$D$4</f>
        <v>1503.7593984962407</v>
      </c>
      <c r="M3" s="27">
        <f t="shared" ref="M3:M8" si="2">K3*H3*0.5*SUM($D$1:$D$2)</f>
        <v>1496.25</v>
      </c>
      <c r="N3" s="27">
        <f t="shared" ref="N3:N8" si="3">$D$3*H3</f>
        <v>300000</v>
      </c>
      <c r="O3" s="27">
        <f t="shared" ref="O3:O8" si="4">IF(G3&lt;2*$D$3,MAX(0,G3-$D$3)*H3*$D$7,(G3-$D$3)*H3*$D$7+(G3-2*$D$3)*H3*$D$8)</f>
        <v>0</v>
      </c>
      <c r="P3" s="28">
        <f>SUM(L3:O3)</f>
        <v>303000.00939849624</v>
      </c>
      <c r="Q3" s="31">
        <f>I3/(K3/J3)*100</f>
        <v>0</v>
      </c>
    </row>
    <row r="4" spans="3:18" x14ac:dyDescent="0.35">
      <c r="C4" s="10" t="s">
        <v>6</v>
      </c>
      <c r="D4" s="14">
        <v>100</v>
      </c>
      <c r="E4" t="s">
        <v>7</v>
      </c>
      <c r="G4" s="22">
        <v>500</v>
      </c>
      <c r="H4" s="23">
        <v>135</v>
      </c>
      <c r="I4" s="24">
        <f>($H$3-H4)/$H$3</f>
        <v>0.1</v>
      </c>
      <c r="J4" s="25">
        <f t="shared" si="0"/>
        <v>141</v>
      </c>
      <c r="K4" s="26">
        <f t="shared" ref="K4:K7" si="5">MAX(J4,G4)</f>
        <v>500</v>
      </c>
      <c r="L4" s="27">
        <f t="shared" si="1"/>
        <v>400</v>
      </c>
      <c r="M4" s="27">
        <f t="shared" si="2"/>
        <v>5062.5</v>
      </c>
      <c r="N4" s="27">
        <f t="shared" si="3"/>
        <v>270000</v>
      </c>
      <c r="O4" s="27">
        <f t="shared" si="4"/>
        <v>0</v>
      </c>
      <c r="P4" s="29">
        <f t="shared" ref="P4:P7" si="6">SUM(L4:O4)</f>
        <v>275462.5</v>
      </c>
      <c r="Q4" s="30">
        <f t="shared" ref="Q4:Q8" si="7">I4/(K4/J4)*100</f>
        <v>2.8200000000000003</v>
      </c>
    </row>
    <row r="5" spans="3:18" x14ac:dyDescent="0.35">
      <c r="G5" s="22">
        <v>1000</v>
      </c>
      <c r="H5" s="23">
        <v>132</v>
      </c>
      <c r="I5" s="24">
        <f t="shared" ref="I5:I8" si="8">($H$3-H5)/$H$3</f>
        <v>0.12</v>
      </c>
      <c r="J5" s="25">
        <f t="shared" si="0"/>
        <v>142</v>
      </c>
      <c r="K5" s="26">
        <f t="shared" si="5"/>
        <v>1000</v>
      </c>
      <c r="L5" s="27">
        <f t="shared" si="1"/>
        <v>200</v>
      </c>
      <c r="M5" s="27">
        <f t="shared" si="2"/>
        <v>9900</v>
      </c>
      <c r="N5" s="27">
        <f t="shared" si="3"/>
        <v>264000</v>
      </c>
      <c r="O5" s="27">
        <f t="shared" si="4"/>
        <v>0</v>
      </c>
      <c r="P5" s="29">
        <f t="shared" si="6"/>
        <v>274100</v>
      </c>
      <c r="Q5" s="31">
        <f t="shared" si="7"/>
        <v>1.704</v>
      </c>
    </row>
    <row r="6" spans="3:18" x14ac:dyDescent="0.35">
      <c r="C6" s="10" t="s">
        <v>4</v>
      </c>
      <c r="G6" s="22">
        <v>2000</v>
      </c>
      <c r="H6" s="23">
        <v>130.5</v>
      </c>
      <c r="I6" s="24">
        <f t="shared" si="8"/>
        <v>0.13</v>
      </c>
      <c r="J6" s="25">
        <f t="shared" si="0"/>
        <v>143</v>
      </c>
      <c r="K6" s="26">
        <f t="shared" si="5"/>
        <v>2000</v>
      </c>
      <c r="L6" s="27">
        <f t="shared" si="1"/>
        <v>100</v>
      </c>
      <c r="M6" s="27">
        <f t="shared" si="2"/>
        <v>19575</v>
      </c>
      <c r="N6" s="27">
        <f t="shared" si="3"/>
        <v>261000</v>
      </c>
      <c r="O6" s="27">
        <f t="shared" si="4"/>
        <v>0</v>
      </c>
      <c r="P6" s="28">
        <f t="shared" si="6"/>
        <v>280675</v>
      </c>
      <c r="Q6" s="31">
        <f t="shared" si="7"/>
        <v>0.92949999999999999</v>
      </c>
    </row>
    <row r="7" spans="3:18" x14ac:dyDescent="0.35">
      <c r="C7" t="s">
        <v>10</v>
      </c>
      <c r="D7" s="12">
        <v>0.5</v>
      </c>
      <c r="G7" s="22">
        <v>3000</v>
      </c>
      <c r="H7" s="23">
        <v>129</v>
      </c>
      <c r="I7" s="24">
        <f t="shared" si="8"/>
        <v>0.14000000000000001</v>
      </c>
      <c r="J7" s="25">
        <f t="shared" si="0"/>
        <v>144</v>
      </c>
      <c r="K7" s="26">
        <f t="shared" si="5"/>
        <v>3000</v>
      </c>
      <c r="L7" s="27">
        <f t="shared" si="1"/>
        <v>66.666666666666657</v>
      </c>
      <c r="M7" s="27">
        <f t="shared" si="2"/>
        <v>29025</v>
      </c>
      <c r="N7" s="27">
        <f t="shared" si="3"/>
        <v>258000</v>
      </c>
      <c r="O7" s="27">
        <f t="shared" si="4"/>
        <v>64500</v>
      </c>
      <c r="P7" s="28">
        <f t="shared" si="6"/>
        <v>351591.66666666669</v>
      </c>
      <c r="Q7" s="31">
        <f t="shared" si="7"/>
        <v>0.67200000000000015</v>
      </c>
    </row>
    <row r="8" spans="3:18" x14ac:dyDescent="0.35">
      <c r="C8" t="s">
        <v>11</v>
      </c>
      <c r="D8" s="12">
        <v>1</v>
      </c>
      <c r="G8" s="22">
        <v>5000</v>
      </c>
      <c r="H8" s="23">
        <v>127.5</v>
      </c>
      <c r="I8" s="24">
        <f t="shared" si="8"/>
        <v>0.15</v>
      </c>
      <c r="J8" s="25">
        <f t="shared" si="0"/>
        <v>145</v>
      </c>
      <c r="K8" s="26">
        <f t="shared" ref="K8" si="9">MAX(J8,G8)</f>
        <v>5000</v>
      </c>
      <c r="L8" s="27">
        <f t="shared" si="1"/>
        <v>40</v>
      </c>
      <c r="M8" s="27">
        <f t="shared" si="2"/>
        <v>47812.5</v>
      </c>
      <c r="N8" s="27">
        <f t="shared" si="3"/>
        <v>255000</v>
      </c>
      <c r="O8" s="27">
        <f t="shared" si="4"/>
        <v>318750</v>
      </c>
      <c r="P8" s="28">
        <f t="shared" ref="P8" si="10">SUM(L8:O8)</f>
        <v>621602.5</v>
      </c>
      <c r="Q8" s="31">
        <f t="shared" si="7"/>
        <v>0.43499999999999994</v>
      </c>
    </row>
    <row r="9" spans="3:18" x14ac:dyDescent="0.35">
      <c r="H9" s="4"/>
      <c r="I9" s="6"/>
      <c r="J9" s="6"/>
      <c r="K9" s="6"/>
      <c r="L9" s="5"/>
      <c r="M9" s="5"/>
      <c r="N9" s="5"/>
      <c r="O9" s="5"/>
      <c r="P9" s="7"/>
    </row>
    <row r="10" spans="3:18" x14ac:dyDescent="0.35">
      <c r="C10" s="15" t="s">
        <v>12</v>
      </c>
    </row>
    <row r="11" spans="3:18" x14ac:dyDescent="0.35">
      <c r="C11" s="16" t="s">
        <v>14</v>
      </c>
    </row>
    <row r="12" spans="3:18" x14ac:dyDescent="0.35">
      <c r="C12" t="s">
        <v>16</v>
      </c>
    </row>
    <row r="13" spans="3:18" x14ac:dyDescent="0.35">
      <c r="C13" t="s">
        <v>24</v>
      </c>
    </row>
    <row r="14" spans="3:18" x14ac:dyDescent="0.35">
      <c r="C14" s="10" t="s">
        <v>13</v>
      </c>
      <c r="H14" s="4"/>
      <c r="I14" s="4"/>
      <c r="J14" s="4"/>
      <c r="K14" s="4"/>
      <c r="L14" s="8"/>
      <c r="M14" s="5"/>
      <c r="N14" s="5"/>
    </row>
    <row r="15" spans="3:18" x14ac:dyDescent="0.35">
      <c r="H15" s="4"/>
      <c r="I15" s="6"/>
      <c r="J15" s="6"/>
      <c r="K15" s="6"/>
      <c r="L15" s="5"/>
      <c r="M15" s="5"/>
      <c r="N15" s="5"/>
      <c r="O15" s="5"/>
      <c r="P15" s="7"/>
      <c r="Q15" s="11"/>
      <c r="R15" s="9"/>
    </row>
    <row r="16" spans="3:18" x14ac:dyDescent="0.35">
      <c r="H16" s="4"/>
      <c r="I16" s="6"/>
      <c r="J16" s="6"/>
      <c r="K16" s="6"/>
      <c r="L16" s="5"/>
      <c r="M16" s="5"/>
      <c r="N16" s="5"/>
      <c r="O16" s="5"/>
      <c r="P16" s="7"/>
    </row>
    <row r="17" spans="7:16" x14ac:dyDescent="0.35">
      <c r="H17" s="4"/>
      <c r="I17" s="6"/>
      <c r="J17" s="6"/>
      <c r="K17" s="6"/>
      <c r="L17" s="5"/>
      <c r="M17" s="5"/>
      <c r="N17" s="5"/>
      <c r="O17" s="5"/>
      <c r="P17" s="7"/>
    </row>
    <row r="18" spans="7:16" x14ac:dyDescent="0.35">
      <c r="H18" s="4"/>
      <c r="I18" s="6"/>
      <c r="J18" s="6"/>
      <c r="K18" s="6"/>
      <c r="L18" s="5"/>
      <c r="M18" s="5"/>
      <c r="N18" s="5"/>
      <c r="O18" s="5"/>
      <c r="P18" s="7"/>
    </row>
    <row r="19" spans="7:16" x14ac:dyDescent="0.35">
      <c r="G19" s="17"/>
      <c r="H19" s="4"/>
      <c r="I19" s="6"/>
      <c r="J19" s="6"/>
      <c r="K19" s="6"/>
      <c r="L19" s="5"/>
      <c r="M19" s="5"/>
      <c r="N19" s="5"/>
      <c r="O19" s="5"/>
      <c r="P19" s="7"/>
    </row>
    <row r="20" spans="7:16" x14ac:dyDescent="0.35">
      <c r="G20" s="17"/>
      <c r="H20" s="4"/>
      <c r="I20" s="6"/>
      <c r="J20" s="6"/>
      <c r="K20" s="6"/>
      <c r="L20" s="5"/>
      <c r="M20" s="5"/>
      <c r="N20" s="5"/>
      <c r="O20" s="5"/>
      <c r="P20" s="7"/>
    </row>
    <row r="21" spans="7:16" x14ac:dyDescent="0.35">
      <c r="G21" s="17"/>
      <c r="H21" s="4"/>
      <c r="I21" s="6"/>
      <c r="J21" s="6"/>
      <c r="K21" s="6"/>
      <c r="L21" s="5"/>
      <c r="M21" s="5"/>
      <c r="N21" s="5"/>
      <c r="O21" s="5"/>
      <c r="P21" s="7"/>
    </row>
    <row r="22" spans="7:16" x14ac:dyDescent="0.35">
      <c r="G22"/>
      <c r="H22" s="4"/>
      <c r="I22" s="4"/>
      <c r="J22" s="4"/>
      <c r="K22" s="4"/>
      <c r="L22" s="5"/>
      <c r="M22" s="5"/>
      <c r="N22" s="5"/>
    </row>
    <row r="23" spans="7:16" x14ac:dyDescent="0.35">
      <c r="H23" s="4"/>
      <c r="I23" s="4"/>
      <c r="J23" s="4"/>
      <c r="K23" s="4"/>
      <c r="L23" s="5"/>
      <c r="M23" s="5"/>
      <c r="N23" s="5"/>
      <c r="P23" s="7"/>
    </row>
    <row r="24" spans="7:16" x14ac:dyDescent="0.35">
      <c r="H24" s="4"/>
      <c r="I24" s="4"/>
      <c r="J24" s="4"/>
      <c r="K24" s="4"/>
      <c r="L24" s="5"/>
      <c r="M24" s="5"/>
      <c r="N24" s="5"/>
    </row>
    <row r="25" spans="7:16" x14ac:dyDescent="0.35">
      <c r="H25" s="4"/>
      <c r="I25" s="4"/>
      <c r="J25" s="4"/>
      <c r="K25" s="4"/>
      <c r="L25" s="5"/>
      <c r="M25" s="5"/>
      <c r="N25" s="5"/>
    </row>
    <row r="26" spans="7:16" x14ac:dyDescent="0.35">
      <c r="H26" s="4"/>
      <c r="I26" s="4"/>
      <c r="J26" s="4"/>
      <c r="K26" s="4"/>
      <c r="L26" s="5"/>
      <c r="M26" s="5"/>
      <c r="N26" s="5"/>
    </row>
    <row r="27" spans="7:16" x14ac:dyDescent="0.35">
      <c r="H27" s="4"/>
      <c r="I27" s="4"/>
      <c r="J27" s="4"/>
      <c r="K27" s="4"/>
      <c r="L27" s="5"/>
      <c r="M27" s="5"/>
      <c r="N27" s="5"/>
    </row>
    <row r="28" spans="7:16" x14ac:dyDescent="0.35">
      <c r="H28" s="4"/>
      <c r="I28" s="4"/>
      <c r="J28" s="4"/>
      <c r="K28" s="4"/>
      <c r="L28" s="5"/>
      <c r="M28" s="5"/>
      <c r="N28" s="5"/>
    </row>
  </sheetData>
  <mergeCells count="1">
    <mergeCell ref="G1:P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Pidgeon</dc:creator>
  <cp:lastModifiedBy>David Pidgeon</cp:lastModifiedBy>
  <dcterms:created xsi:type="dcterms:W3CDTF">2026-09-18T18:03:09Z</dcterms:created>
  <dcterms:modified xsi:type="dcterms:W3CDTF">2026-09-21T21:12:54Z</dcterms:modified>
</cp:coreProperties>
</file>